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T:\ONLINE Technical Datasheet\Internal_Documents\"/>
    </mc:Choice>
  </mc:AlternateContent>
  <xr:revisionPtr revIDLastSave="0" documentId="13_ncr:1_{2E3AF24F-AB57-427E-A836-DB2505D20EC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Doorset Weights" sheetId="1" r:id="rId1"/>
    <sheet name="Data" sheetId="2" r:id="rId2"/>
  </sheets>
  <definedNames>
    <definedName name="_xlnm.Print_Area" localSheetId="0">'Doorset Weights'!$A$2:$U$14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9" i="1" l="1"/>
  <c r="E19" i="1"/>
  <c r="H14" i="1"/>
  <c r="I14" i="1" s="1"/>
  <c r="F14" i="1"/>
  <c r="C9" i="1"/>
  <c r="F9" i="1" s="1"/>
  <c r="E9" i="1"/>
  <c r="G4" i="1"/>
  <c r="I4" i="1"/>
  <c r="J4" i="1" s="1"/>
  <c r="J14" i="1" l="1"/>
  <c r="F19" i="1"/>
  <c r="G19" i="1" s="1"/>
  <c r="K4" i="1"/>
  <c r="H19" i="1" l="1"/>
  <c r="G9" i="1" l="1"/>
  <c r="H9" i="1" s="1"/>
</calcChain>
</file>

<file path=xl/sharedStrings.xml><?xml version="1.0" encoding="utf-8"?>
<sst xmlns="http://schemas.openxmlformats.org/spreadsheetml/2006/main" count="71" uniqueCount="53">
  <si>
    <t>Strebord 44</t>
  </si>
  <si>
    <t>Strebord 54</t>
  </si>
  <si>
    <t>Lipping</t>
  </si>
  <si>
    <t>Material</t>
  </si>
  <si>
    <t>MDF</t>
  </si>
  <si>
    <t>Sapele</t>
  </si>
  <si>
    <t>Total Door Weight (Kg)</t>
  </si>
  <si>
    <t>Door Thickness (mm)</t>
  </si>
  <si>
    <t>Door Height (mm)</t>
  </si>
  <si>
    <t>Door 1 Width (mm)</t>
  </si>
  <si>
    <t>Door 2 Width (mm)</t>
  </si>
  <si>
    <t>Frame Width (mm)</t>
  </si>
  <si>
    <t>Frame Thickness (mm)</t>
  </si>
  <si>
    <t>* - Not Including Ironmongery</t>
  </si>
  <si>
    <t>Density (Kg/m³)</t>
  </si>
  <si>
    <t>Facing Thickness (mm)</t>
  </si>
  <si>
    <t>MDF-25</t>
  </si>
  <si>
    <t>Redwood (Softwood)</t>
  </si>
  <si>
    <t>Beech 60</t>
  </si>
  <si>
    <t>Ash</t>
  </si>
  <si>
    <t>Beech</t>
  </si>
  <si>
    <t>Koto</t>
  </si>
  <si>
    <t>Maple</t>
  </si>
  <si>
    <t>Oak</t>
  </si>
  <si>
    <t>Walnut</t>
  </si>
  <si>
    <t>Laminate</t>
  </si>
  <si>
    <t>Kraft Paper</t>
  </si>
  <si>
    <t>Door Core</t>
  </si>
  <si>
    <t>Weight (kg) Per m²</t>
  </si>
  <si>
    <t>Halspan FD30</t>
  </si>
  <si>
    <t>Halspan FD60</t>
  </si>
  <si>
    <t>Halspan FD90</t>
  </si>
  <si>
    <t>Halspan FD120</t>
  </si>
  <si>
    <t>Moralt Laminesse FireSMOKE 44mm</t>
  </si>
  <si>
    <t>Moralt Laminesse FireSMOKE 54mm</t>
  </si>
  <si>
    <t>Moralt Laminesse FireSOUND 54mm</t>
  </si>
  <si>
    <t>Moralt Laminesse FireSOUND 59mm</t>
  </si>
  <si>
    <t>Blankfort 60+</t>
  </si>
  <si>
    <t>Lipping Density (kg/m²)</t>
  </si>
  <si>
    <t>Lipping Weight (kg)</t>
  </si>
  <si>
    <t>Blank Weight (kg)</t>
  </si>
  <si>
    <t>Frame Volume (m³)</t>
  </si>
  <si>
    <t>Material Thickness (mm)</t>
  </si>
  <si>
    <t>3 Sided Frame Weight (Kg)</t>
  </si>
  <si>
    <t>4 Sided Frame Weight* (Kg)</t>
  </si>
  <si>
    <t>* 4 Sided Frames Are Only Available As Single Doorsets</t>
  </si>
  <si>
    <t>Total Doorset Weight (kg)</t>
  </si>
  <si>
    <t>Frame Material (From Drop Down)</t>
  </si>
  <si>
    <t>Frame Density (Kg/m³)</t>
  </si>
  <si>
    <t>Door Density (Kg/m³)</t>
  </si>
  <si>
    <t>Door Width (mm)</t>
  </si>
  <si>
    <t>Approximate Single &amp; Double Doorset Weights From Density - Standard 3 Sided Frames</t>
  </si>
  <si>
    <t>Approximate Single Doorset Weights From Density - 4 Sided Frames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</si>
</sst>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theme="3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u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1" fillId="0" borderId="0" xfId="0" applyFont="1"/>
    <xf numFmtId="0" fontId="0" fillId="0" borderId="3" xfId="0" applyBorder="1" applyAlignment="1">
      <alignment wrapText="1"/>
    </xf>
    <xf numFmtId="2" fontId="0" fillId="0" borderId="0" xfId="0" applyNumberFormat="1"/>
    <xf numFmtId="0" fontId="0" fillId="0" borderId="3" xfId="0" applyBorder="1"/>
    <xf numFmtId="2" fontId="3" fillId="0" borderId="0" xfId="0" applyNumberFormat="1" applyFont="1"/>
    <xf numFmtId="0" fontId="1" fillId="0" borderId="1" xfId="0" applyFont="1" applyBorder="1"/>
    <xf numFmtId="164" fontId="4" fillId="0" borderId="0" xfId="0" applyNumberFormat="1" applyFont="1"/>
    <xf numFmtId="0" fontId="1" fillId="0" borderId="0" xfId="0" applyFont="1" applyAlignment="1">
      <alignment vertical="center" wrapText="1"/>
    </xf>
    <xf numFmtId="0" fontId="1" fillId="0" borderId="3" xfId="0" applyFont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2" xfId="0" applyBorder="1"/>
    <xf numFmtId="0" fontId="0" fillId="0" borderId="3" xfId="0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wrapText="1"/>
    </xf>
    <xf numFmtId="0" fontId="1" fillId="0" borderId="3" xfId="0" applyFont="1" applyBorder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3" xfId="0" applyFont="1" applyBorder="1" applyAlignment="1" applyProtection="1">
      <alignment horizontal="center"/>
      <protection locked="0"/>
    </xf>
    <xf numFmtId="2" fontId="3" fillId="0" borderId="3" xfId="0" applyNumberFormat="1" applyFont="1" applyBorder="1" applyAlignment="1">
      <alignment horizont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Alignment="1">
      <alignment vertical="top"/>
    </xf>
    <xf numFmtId="2" fontId="3" fillId="2" borderId="3" xfId="0" applyNumberFormat="1" applyFont="1" applyFill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0" fontId="0" fillId="0" borderId="0" xfId="0" applyAlignment="1">
      <alignment horizontal="centerContinuous"/>
    </xf>
    <xf numFmtId="0" fontId="7" fillId="0" borderId="0" xfId="0" applyFont="1" applyAlignment="1">
      <alignment horizontal="centerContinuous"/>
    </xf>
    <xf numFmtId="0" fontId="2" fillId="0" borderId="0" xfId="0" applyFont="1" applyAlignment="1">
      <alignment horizontal="centerContinuous"/>
    </xf>
    <xf numFmtId="0" fontId="6" fillId="0" borderId="2" xfId="0" applyFont="1" applyBorder="1" applyAlignment="1" applyProtection="1">
      <alignment horizontal="center"/>
      <protection locked="0"/>
    </xf>
    <xf numFmtId="2" fontId="5" fillId="0" borderId="3" xfId="0" applyNumberFormat="1" applyFont="1" applyBorder="1" applyAlignment="1">
      <alignment horizontal="center"/>
    </xf>
    <xf numFmtId="0" fontId="1" fillId="0" borderId="3" xfId="0" applyFont="1" applyBorder="1" applyAlignment="1" applyProtection="1">
      <alignment horizontal="center"/>
      <protection locked="0"/>
    </xf>
    <xf numFmtId="0" fontId="6" fillId="0" borderId="0" xfId="0" applyFont="1" applyAlignment="1" applyProtection="1">
      <alignment horizontal="center"/>
      <protection locked="0"/>
    </xf>
    <xf numFmtId="0" fontId="6" fillId="0" borderId="0" xfId="0" applyFont="1" applyAlignment="1">
      <alignment horizontal="center"/>
    </xf>
    <xf numFmtId="0" fontId="1" fillId="0" borderId="0" xfId="0" applyFont="1" applyAlignment="1" applyProtection="1">
      <alignment horizontal="center"/>
      <protection locked="0"/>
    </xf>
    <xf numFmtId="2" fontId="3" fillId="0" borderId="0" xfId="0" applyNumberFormat="1" applyFont="1" applyAlignment="1">
      <alignment horizontal="center"/>
    </xf>
    <xf numFmtId="0" fontId="8" fillId="0" borderId="0" xfId="0" applyFont="1" applyAlignment="1" applyProtection="1">
      <alignment horizontal="centerContinuous"/>
      <protection locked="0"/>
    </xf>
    <xf numFmtId="0" fontId="6" fillId="0" borderId="0" xfId="0" applyFont="1" applyAlignment="1">
      <alignment horizontal="centerContinuous"/>
    </xf>
    <xf numFmtId="0" fontId="1" fillId="0" borderId="0" xfId="0" applyFont="1" applyAlignment="1" applyProtection="1">
      <alignment horizontal="centerContinuous"/>
      <protection locked="0"/>
    </xf>
    <xf numFmtId="2" fontId="3" fillId="0" borderId="0" xfId="0" applyNumberFormat="1" applyFont="1" applyAlignment="1">
      <alignment horizontal="centerContinuous"/>
    </xf>
    <xf numFmtId="0" fontId="1" fillId="0" borderId="3" xfId="0" applyFont="1" applyBorder="1" applyAlignment="1" applyProtection="1">
      <alignment horizontal="center" wrapText="1"/>
      <protection locked="0"/>
    </xf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3" xfId="0" applyFont="1" applyBorder="1" applyAlignment="1">
      <alignment horizontal="left" wrapText="1"/>
    </xf>
    <xf numFmtId="0" fontId="1" fillId="2" borderId="3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9"/>
  <sheetViews>
    <sheetView tabSelected="1" zoomScaleNormal="100" workbookViewId="0">
      <selection activeCell="G14" sqref="G14"/>
    </sheetView>
  </sheetViews>
  <sheetFormatPr defaultRowHeight="14.4" x14ac:dyDescent="0.3"/>
  <cols>
    <col min="1" max="1" width="9.109375" customWidth="1"/>
    <col min="2" max="2" width="11.109375" customWidth="1"/>
    <col min="3" max="3" width="13.5546875" customWidth="1"/>
    <col min="4" max="4" width="12.109375" customWidth="1"/>
    <col min="5" max="5" width="12" bestFit="1" customWidth="1"/>
    <col min="6" max="6" width="11.109375" customWidth="1"/>
    <col min="7" max="7" width="9.77734375" customWidth="1"/>
    <col min="8" max="8" width="9.88671875" customWidth="1"/>
    <col min="9" max="9" width="11.5546875" customWidth="1"/>
    <col min="10" max="10" width="10" bestFit="1" customWidth="1"/>
    <col min="13" max="13" width="10.88671875" customWidth="1"/>
    <col min="17" max="17" width="9.88671875" customWidth="1"/>
    <col min="19" max="19" width="11.44140625" customWidth="1"/>
    <col min="20" max="20" width="9.44140625" customWidth="1"/>
    <col min="21" max="21" width="8.44140625" customWidth="1"/>
    <col min="23" max="23" width="12.33203125" customWidth="1"/>
  </cols>
  <sheetData>
    <row r="1" spans="1:20" ht="18" x14ac:dyDescent="0.35">
      <c r="B1" s="28" t="s">
        <v>51</v>
      </c>
      <c r="C1" s="29"/>
      <c r="D1" s="29"/>
      <c r="E1" s="29"/>
      <c r="F1" s="29"/>
      <c r="G1" s="29"/>
      <c r="H1" s="29"/>
      <c r="I1" s="29"/>
      <c r="J1" s="29"/>
      <c r="K1" s="29"/>
    </row>
    <row r="2" spans="1:20" ht="7.05" customHeight="1" x14ac:dyDescent="0.3">
      <c r="T2" t="s">
        <v>13</v>
      </c>
    </row>
    <row r="3" spans="1:20" ht="60" customHeight="1" x14ac:dyDescent="0.3">
      <c r="B3" s="10" t="s">
        <v>9</v>
      </c>
      <c r="C3" s="10" t="s">
        <v>10</v>
      </c>
      <c r="D3" s="10" t="s">
        <v>8</v>
      </c>
      <c r="E3" s="10" t="s">
        <v>7</v>
      </c>
      <c r="F3" s="10" t="s">
        <v>49</v>
      </c>
      <c r="G3" s="10" t="s">
        <v>40</v>
      </c>
      <c r="H3" s="10" t="s">
        <v>2</v>
      </c>
      <c r="I3" s="10" t="s">
        <v>38</v>
      </c>
      <c r="J3" s="10" t="s">
        <v>39</v>
      </c>
      <c r="K3" s="10" t="s">
        <v>6</v>
      </c>
      <c r="M3" s="9"/>
      <c r="P3" s="22"/>
      <c r="Q3" s="22"/>
      <c r="R3" s="22"/>
      <c r="S3" s="22"/>
    </row>
    <row r="4" spans="1:20" x14ac:dyDescent="0.3">
      <c r="A4" s="7"/>
      <c r="B4" s="30">
        <v>926</v>
      </c>
      <c r="C4" s="20">
        <v>0</v>
      </c>
      <c r="D4" s="20">
        <v>2040</v>
      </c>
      <c r="E4" s="20">
        <v>44</v>
      </c>
      <c r="F4" s="19">
        <v>630</v>
      </c>
      <c r="G4" s="31">
        <f>(((B4*D4*E4)/(10^9))*F4)+(((C4*D4*E4)/(10^9))*F4)</f>
        <v>52.364188800000001</v>
      </c>
      <c r="H4" s="32" t="s">
        <v>20</v>
      </c>
      <c r="I4" s="13">
        <f>VLOOKUP(H4,Data!A6:B12,2,TRUE)</f>
        <v>720</v>
      </c>
      <c r="J4" s="26">
        <f>((((B4*E4*8)+(D4*E4*8))*2)*(10^-9)*I4)+IF(C4=0,0,((((C4*E4*8)+(D4*E4*8))*2)*(10^-9))*I4)</f>
        <v>1.5034060800000002</v>
      </c>
      <c r="K4" s="21">
        <f>G4+J4</f>
        <v>53.867594879999999</v>
      </c>
    </row>
    <row r="5" spans="1:20" ht="9" customHeight="1" x14ac:dyDescent="0.3">
      <c r="A5" s="2"/>
      <c r="G5" s="8"/>
      <c r="M5" s="6"/>
      <c r="N5" s="6"/>
      <c r="S5" s="4"/>
    </row>
    <row r="6" spans="1:20" ht="15" customHeight="1" x14ac:dyDescent="0.3">
      <c r="A6" s="2"/>
      <c r="B6" s="45" t="s">
        <v>11</v>
      </c>
      <c r="C6" s="45" t="s">
        <v>12</v>
      </c>
      <c r="D6" s="45" t="s">
        <v>47</v>
      </c>
      <c r="E6" s="45" t="s">
        <v>48</v>
      </c>
      <c r="F6" s="42" t="s">
        <v>41</v>
      </c>
      <c r="G6" s="42" t="s">
        <v>43</v>
      </c>
      <c r="H6" s="47" t="s">
        <v>46</v>
      </c>
      <c r="M6" s="6"/>
      <c r="N6" s="6"/>
      <c r="P6" s="23"/>
      <c r="Q6" s="23"/>
      <c r="R6" s="23"/>
      <c r="S6" s="4"/>
    </row>
    <row r="7" spans="1:20" ht="15" customHeight="1" x14ac:dyDescent="0.3">
      <c r="A7" s="2"/>
      <c r="B7" s="45"/>
      <c r="C7" s="45"/>
      <c r="D7" s="45"/>
      <c r="E7" s="45"/>
      <c r="F7" s="43"/>
      <c r="G7" s="43"/>
      <c r="H7" s="47"/>
      <c r="J7" s="4"/>
      <c r="M7" s="6"/>
      <c r="N7" s="6"/>
      <c r="P7" s="24"/>
      <c r="Q7" s="24"/>
      <c r="R7" s="24"/>
      <c r="S7" s="24"/>
    </row>
    <row r="8" spans="1:20" ht="31.05" customHeight="1" x14ac:dyDescent="0.3">
      <c r="A8" s="2"/>
      <c r="B8" s="45"/>
      <c r="C8" s="45"/>
      <c r="D8" s="45"/>
      <c r="E8" s="45"/>
      <c r="F8" s="44"/>
      <c r="G8" s="44"/>
      <c r="H8" s="47"/>
      <c r="J8" s="4"/>
      <c r="M8" s="6"/>
      <c r="N8" s="6"/>
    </row>
    <row r="9" spans="1:20" x14ac:dyDescent="0.3">
      <c r="A9" s="2"/>
      <c r="B9" s="20">
        <v>150</v>
      </c>
      <c r="C9" s="19">
        <f>VLOOKUP(D9,Data!A2:C12,3,FALSE)</f>
        <v>30</v>
      </c>
      <c r="D9" s="32" t="s">
        <v>4</v>
      </c>
      <c r="E9" s="19">
        <f>VLOOKUP(D9,Data!A2:B12,2,FALSE)</f>
        <v>750</v>
      </c>
      <c r="F9" s="13">
        <f>((((B4+C4)+9+(2*C9))*B9*C9)/(10^9))+((((D4+21)*2)*B9*C9)/(10^9))</f>
        <v>2.3026499999999998E-2</v>
      </c>
      <c r="G9" s="21">
        <f>E9*F9</f>
        <v>17.269874999999999</v>
      </c>
      <c r="H9" s="25">
        <f>K4+G9</f>
        <v>71.137469879999998</v>
      </c>
      <c r="M9" s="6"/>
      <c r="N9" s="6"/>
    </row>
    <row r="10" spans="1:20" x14ac:dyDescent="0.3">
      <c r="A10" s="2"/>
      <c r="B10" s="33"/>
      <c r="C10" s="34"/>
      <c r="D10" s="35"/>
      <c r="E10" s="34"/>
      <c r="F10" s="18"/>
      <c r="G10" s="36"/>
      <c r="H10" s="36"/>
      <c r="M10" s="6"/>
      <c r="N10" s="6"/>
    </row>
    <row r="11" spans="1:20" ht="18" x14ac:dyDescent="0.35">
      <c r="A11" s="2"/>
      <c r="B11" s="37" t="s">
        <v>52</v>
      </c>
      <c r="C11" s="38"/>
      <c r="D11" s="39"/>
      <c r="E11" s="38"/>
      <c r="F11" s="27"/>
      <c r="G11" s="40"/>
      <c r="H11" s="40"/>
      <c r="I11" s="27"/>
      <c r="J11" s="27"/>
      <c r="M11" s="6"/>
      <c r="N11" s="6"/>
    </row>
    <row r="12" spans="1:20" ht="7.05" customHeight="1" x14ac:dyDescent="0.3">
      <c r="A12" s="2"/>
      <c r="B12" s="33"/>
      <c r="C12" s="34"/>
      <c r="D12" s="35"/>
      <c r="E12" s="34"/>
      <c r="F12" s="18"/>
      <c r="G12" s="36"/>
      <c r="H12" s="36"/>
      <c r="M12" s="6"/>
      <c r="N12" s="6"/>
    </row>
    <row r="13" spans="1:20" ht="43.2" x14ac:dyDescent="0.3">
      <c r="A13" s="2"/>
      <c r="B13" s="10" t="s">
        <v>50</v>
      </c>
      <c r="C13" s="10" t="s">
        <v>8</v>
      </c>
      <c r="D13" s="10" t="s">
        <v>7</v>
      </c>
      <c r="E13" s="10" t="s">
        <v>49</v>
      </c>
      <c r="F13" s="10" t="s">
        <v>40</v>
      </c>
      <c r="G13" s="10" t="s">
        <v>2</v>
      </c>
      <c r="H13" s="10" t="s">
        <v>38</v>
      </c>
      <c r="I13" s="10" t="s">
        <v>39</v>
      </c>
      <c r="J13" s="10" t="s">
        <v>6</v>
      </c>
      <c r="L13" s="6"/>
      <c r="M13" s="6"/>
    </row>
    <row r="14" spans="1:20" x14ac:dyDescent="0.3">
      <c r="A14" s="2"/>
      <c r="B14" s="20">
        <v>926</v>
      </c>
      <c r="C14" s="20">
        <v>2040</v>
      </c>
      <c r="D14" s="20">
        <v>44</v>
      </c>
      <c r="E14" s="19">
        <v>630</v>
      </c>
      <c r="F14" s="31">
        <f>(((B14*C14*D14)/(10^9))*E14)</f>
        <v>52.364188800000001</v>
      </c>
      <c r="G14" s="32" t="s">
        <v>5</v>
      </c>
      <c r="H14" s="13">
        <f>VLOOKUP(G14,Data!A2:B12,2,FALSE)</f>
        <v>640</v>
      </c>
      <c r="I14" s="26">
        <f>((((B14*D14*8)+(C14*D14*8))*2)*(10^-9)*H14)</f>
        <v>1.3363609600000002</v>
      </c>
      <c r="J14" s="21">
        <f>F14+I14</f>
        <v>53.700549760000001</v>
      </c>
      <c r="L14" s="6"/>
      <c r="M14" s="6"/>
    </row>
    <row r="15" spans="1:20" ht="5.4" customHeight="1" x14ac:dyDescent="0.3"/>
    <row r="16" spans="1:20" ht="14.4" customHeight="1" x14ac:dyDescent="0.3">
      <c r="B16" s="45" t="s">
        <v>11</v>
      </c>
      <c r="C16" s="45" t="s">
        <v>12</v>
      </c>
      <c r="D16" s="45" t="s">
        <v>47</v>
      </c>
      <c r="E16" s="45" t="s">
        <v>48</v>
      </c>
      <c r="F16" s="42" t="s">
        <v>41</v>
      </c>
      <c r="G16" s="42" t="s">
        <v>44</v>
      </c>
      <c r="H16" s="47" t="s">
        <v>46</v>
      </c>
      <c r="I16" s="46" t="s">
        <v>45</v>
      </c>
      <c r="J16" s="46"/>
      <c r="K16" s="46"/>
    </row>
    <row r="17" spans="2:11" x14ac:dyDescent="0.3">
      <c r="B17" s="45"/>
      <c r="C17" s="45"/>
      <c r="D17" s="45"/>
      <c r="E17" s="45"/>
      <c r="F17" s="43"/>
      <c r="G17" s="43"/>
      <c r="H17" s="47"/>
      <c r="I17" s="46"/>
      <c r="J17" s="46"/>
      <c r="K17" s="46"/>
    </row>
    <row r="18" spans="2:11" ht="31.05" customHeight="1" x14ac:dyDescent="0.3">
      <c r="B18" s="45"/>
      <c r="C18" s="45"/>
      <c r="D18" s="45"/>
      <c r="E18" s="45"/>
      <c r="F18" s="44"/>
      <c r="G18" s="44"/>
      <c r="H18" s="47"/>
      <c r="I18" s="17"/>
      <c r="J18" s="17"/>
      <c r="K18" s="17"/>
    </row>
    <row r="19" spans="2:11" x14ac:dyDescent="0.3">
      <c r="B19" s="20">
        <v>150</v>
      </c>
      <c r="C19" s="19">
        <f>VLOOKUP(D19,Data!A2:C12,3,FALSE)</f>
        <v>32</v>
      </c>
      <c r="D19" s="41" t="s">
        <v>5</v>
      </c>
      <c r="E19" s="19">
        <f>VLOOKUP(D19,Data!A2:B12,2,FALSE)</f>
        <v>640</v>
      </c>
      <c r="F19" s="13">
        <f>(((((2*B4)+9+(2*C19))*B19*C19)/(10^9))+((((D4+21)*2)*B19*C19)/(10^9)))</f>
        <v>2.9025599999999999E-2</v>
      </c>
      <c r="G19" s="21">
        <f>E19*F19</f>
        <v>18.576383999999997</v>
      </c>
      <c r="H19" s="25">
        <f>K4+G19</f>
        <v>72.443978880000003</v>
      </c>
    </row>
  </sheetData>
  <sheetProtection algorithmName="SHA-512" hashValue="GcQBI76j7BCVyDFD1bl8Op1C1Mqbhg1X7dohA9vYViN/C3XVA2CmMNoOdhORv0EZHcOBp0AFd9yezTko9UBxBQ==" saltValue="gtPB6H/A1i0LpHEwX/yLDA==" spinCount="100000" sheet="1" objects="1" scenarios="1" selectLockedCells="1"/>
  <mergeCells count="15">
    <mergeCell ref="I16:K17"/>
    <mergeCell ref="H6:H8"/>
    <mergeCell ref="H16:H18"/>
    <mergeCell ref="B6:B8"/>
    <mergeCell ref="C6:C8"/>
    <mergeCell ref="E6:E8"/>
    <mergeCell ref="F6:F8"/>
    <mergeCell ref="G6:G8"/>
    <mergeCell ref="D6:D8"/>
    <mergeCell ref="B16:B18"/>
    <mergeCell ref="C16:C18"/>
    <mergeCell ref="D16:D18"/>
    <mergeCell ref="E16:E18"/>
    <mergeCell ref="F16:F18"/>
    <mergeCell ref="G16:G18"/>
  </mergeCells>
  <pageMargins left="0.7" right="0.7" top="0.75" bottom="0.75" header="0.3" footer="0.3"/>
  <pageSetup paperSize="9" scale="3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4FFC4360-EBAC-4059-8E92-066CF8C81CCC}">
          <x14:formula1>
            <xm:f>Data!$A$6:$A$12</xm:f>
          </x14:formula1>
          <xm:sqref>H4 G14</xm:sqref>
        </x14:dataValidation>
        <x14:dataValidation type="list" allowBlank="1" showInputMessage="1" showErrorMessage="1" xr:uid="{92BC0CD7-5D15-4174-9751-86B088E1506C}">
          <x14:formula1>
            <xm:f>Data!$A$2:$A$12</xm:f>
          </x14:formula1>
          <xm:sqref>D9:D12</xm:sqref>
        </x14:dataValidation>
        <x14:dataValidation type="list" allowBlank="1" showInputMessage="1" showErrorMessage="1" xr:uid="{F04918CF-6FB6-4834-A17B-85CB185805B7}">
          <x14:formula1>
            <xm:f>Data!$A$3:$A$12</xm:f>
          </x14:formula1>
          <xm:sqref>D19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C8B28E-78F9-4E18-A8A1-664E8E043929}">
  <dimension ref="A1:D29"/>
  <sheetViews>
    <sheetView workbookViewId="0">
      <selection activeCell="F7" sqref="F7"/>
    </sheetView>
  </sheetViews>
  <sheetFormatPr defaultRowHeight="14.4" x14ac:dyDescent="0.3"/>
  <cols>
    <col min="1" max="1" width="27" customWidth="1"/>
    <col min="3" max="3" width="8.88671875" style="18"/>
  </cols>
  <sheetData>
    <row r="1" spans="1:4" ht="43.2" x14ac:dyDescent="0.3">
      <c r="A1" s="16" t="s">
        <v>3</v>
      </c>
      <c r="B1" s="10" t="s">
        <v>14</v>
      </c>
      <c r="C1" s="10" t="s">
        <v>42</v>
      </c>
      <c r="D1" s="10" t="s">
        <v>15</v>
      </c>
    </row>
    <row r="2" spans="1:4" x14ac:dyDescent="0.3">
      <c r="A2" s="5" t="s">
        <v>16</v>
      </c>
      <c r="B2" s="11">
        <v>750</v>
      </c>
      <c r="C2" s="13">
        <v>25</v>
      </c>
      <c r="D2" s="11"/>
    </row>
    <row r="3" spans="1:4" x14ac:dyDescent="0.3">
      <c r="A3" s="5" t="s">
        <v>4</v>
      </c>
      <c r="B3" s="11">
        <v>750</v>
      </c>
      <c r="C3" s="13">
        <v>30</v>
      </c>
      <c r="D3" s="11"/>
    </row>
    <row r="4" spans="1:4" x14ac:dyDescent="0.3">
      <c r="A4" s="5" t="s">
        <v>17</v>
      </c>
      <c r="B4" s="11">
        <v>510</v>
      </c>
      <c r="C4" s="13">
        <v>32</v>
      </c>
      <c r="D4" s="11"/>
    </row>
    <row r="5" spans="1:4" x14ac:dyDescent="0.3">
      <c r="A5" s="5" t="s">
        <v>18</v>
      </c>
      <c r="B5" s="11">
        <v>720</v>
      </c>
      <c r="C5" s="13">
        <v>60</v>
      </c>
      <c r="D5" s="11"/>
    </row>
    <row r="6" spans="1:4" x14ac:dyDescent="0.3">
      <c r="A6" s="5" t="s">
        <v>19</v>
      </c>
      <c r="B6" s="13">
        <v>710</v>
      </c>
      <c r="C6" s="13">
        <v>32</v>
      </c>
      <c r="D6" s="13">
        <v>0.5</v>
      </c>
    </row>
    <row r="7" spans="1:4" x14ac:dyDescent="0.3">
      <c r="A7" s="5" t="s">
        <v>20</v>
      </c>
      <c r="B7" s="13">
        <v>720</v>
      </c>
      <c r="C7" s="13">
        <v>32</v>
      </c>
      <c r="D7" s="13">
        <v>0.5</v>
      </c>
    </row>
    <row r="8" spans="1:4" x14ac:dyDescent="0.3">
      <c r="A8" s="5" t="s">
        <v>21</v>
      </c>
      <c r="B8" s="13">
        <v>590</v>
      </c>
      <c r="C8" s="13">
        <v>32</v>
      </c>
      <c r="D8" s="13">
        <v>0.5</v>
      </c>
    </row>
    <row r="9" spans="1:4" x14ac:dyDescent="0.3">
      <c r="A9" s="5" t="s">
        <v>22</v>
      </c>
      <c r="B9" s="13">
        <v>740</v>
      </c>
      <c r="C9" s="13">
        <v>32</v>
      </c>
      <c r="D9" s="13">
        <v>0.5</v>
      </c>
    </row>
    <row r="10" spans="1:4" x14ac:dyDescent="0.3">
      <c r="A10" s="5" t="s">
        <v>23</v>
      </c>
      <c r="B10" s="13">
        <v>770</v>
      </c>
      <c r="C10" s="13">
        <v>32</v>
      </c>
      <c r="D10" s="13">
        <v>0.5</v>
      </c>
    </row>
    <row r="11" spans="1:4" x14ac:dyDescent="0.3">
      <c r="A11" s="5" t="s">
        <v>5</v>
      </c>
      <c r="B11" s="13">
        <v>640</v>
      </c>
      <c r="C11" s="13">
        <v>32</v>
      </c>
      <c r="D11" s="13">
        <v>0.5</v>
      </c>
    </row>
    <row r="12" spans="1:4" x14ac:dyDescent="0.3">
      <c r="A12" s="5" t="s">
        <v>24</v>
      </c>
      <c r="B12" s="13">
        <v>670</v>
      </c>
      <c r="C12" s="13">
        <v>32</v>
      </c>
      <c r="D12" s="13">
        <v>0.5</v>
      </c>
    </row>
    <row r="13" spans="1:4" x14ac:dyDescent="0.3">
      <c r="A13" s="5" t="s">
        <v>25</v>
      </c>
      <c r="B13" s="13">
        <v>1450</v>
      </c>
      <c r="C13" s="13"/>
      <c r="D13" s="13">
        <v>0.8</v>
      </c>
    </row>
    <row r="14" spans="1:4" x14ac:dyDescent="0.3">
      <c r="A14" s="5" t="s">
        <v>26</v>
      </c>
      <c r="B14" s="13">
        <v>900</v>
      </c>
      <c r="C14" s="13"/>
      <c r="D14" s="13">
        <v>0.25</v>
      </c>
    </row>
    <row r="18" spans="1:2" ht="43.2" x14ac:dyDescent="0.3">
      <c r="A18" s="15" t="s">
        <v>27</v>
      </c>
      <c r="B18" s="14" t="s">
        <v>28</v>
      </c>
    </row>
    <row r="19" spans="1:2" ht="14.4" customHeight="1" x14ac:dyDescent="0.3">
      <c r="A19" s="3" t="s">
        <v>29</v>
      </c>
      <c r="B19" s="12">
        <v>27.7</v>
      </c>
    </row>
    <row r="20" spans="1:2" ht="14.4" customHeight="1" x14ac:dyDescent="0.3">
      <c r="A20" s="3" t="s">
        <v>30</v>
      </c>
      <c r="B20" s="12">
        <v>34</v>
      </c>
    </row>
    <row r="21" spans="1:2" ht="14.4" customHeight="1" x14ac:dyDescent="0.3">
      <c r="A21" s="3" t="s">
        <v>31</v>
      </c>
      <c r="B21" s="12">
        <v>40.299999999999997</v>
      </c>
    </row>
    <row r="22" spans="1:2" ht="14.4" customHeight="1" x14ac:dyDescent="0.3">
      <c r="A22" s="3" t="s">
        <v>32</v>
      </c>
      <c r="B22" s="12">
        <v>45.5</v>
      </c>
    </row>
    <row r="23" spans="1:2" ht="14.4" customHeight="1" x14ac:dyDescent="0.3">
      <c r="A23" s="3" t="s">
        <v>0</v>
      </c>
      <c r="B23" s="12">
        <v>27.7</v>
      </c>
    </row>
    <row r="24" spans="1:2" ht="14.4" customHeight="1" x14ac:dyDescent="0.3">
      <c r="A24" s="3" t="s">
        <v>1</v>
      </c>
      <c r="B24" s="12">
        <v>34.299999999999997</v>
      </c>
    </row>
    <row r="25" spans="1:2" x14ac:dyDescent="0.3">
      <c r="A25" s="5" t="s">
        <v>33</v>
      </c>
      <c r="B25" s="1">
        <v>25</v>
      </c>
    </row>
    <row r="26" spans="1:2" ht="14.4" customHeight="1" x14ac:dyDescent="0.3">
      <c r="A26" s="3" t="s">
        <v>34</v>
      </c>
      <c r="B26" s="12">
        <v>30</v>
      </c>
    </row>
    <row r="27" spans="1:2" ht="14.4" customHeight="1" x14ac:dyDescent="0.3">
      <c r="A27" s="3" t="s">
        <v>35</v>
      </c>
      <c r="B27" s="12">
        <v>35</v>
      </c>
    </row>
    <row r="28" spans="1:2" ht="14.4" customHeight="1" x14ac:dyDescent="0.3">
      <c r="A28" s="3" t="s">
        <v>36</v>
      </c>
      <c r="B28" s="12">
        <v>40</v>
      </c>
    </row>
    <row r="29" spans="1:2" ht="14.4" customHeight="1" x14ac:dyDescent="0.3">
      <c r="A29" s="3" t="s">
        <v>37</v>
      </c>
      <c r="B29" s="12">
        <v>29</v>
      </c>
    </row>
  </sheetData>
  <sheetProtection algorithmName="SHA-512" hashValue="ZiSaN0jMaB0QSyWu1PJBJYLGum3BwvrVTPYVrJ93X8o6lypc7VPbXXk+bkWsHMh5Ast+LCstpAON5o0dBUPSbQ==" saltValue="no438iJwsQbVoU3Vw2SqEg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Doorset Weights</vt:lpstr>
      <vt:lpstr>Data</vt:lpstr>
      <vt:lpstr>'Doorset Weights'!Print_Area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Brash_P</dc:creator>
  <cp:lastModifiedBy>Peter Brash</cp:lastModifiedBy>
  <dcterms:created xsi:type="dcterms:W3CDTF">2010-09-22T08:14:04Z</dcterms:created>
  <dcterms:modified xsi:type="dcterms:W3CDTF">2024-07-17T15:48:06Z</dcterms:modified>
</cp:coreProperties>
</file>